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utlingenuniversityde.sharepoint.com/sites/ParKli/Freigegebene Dokumente/General/Unterlagen_DataHub/ParKli_Boje/"/>
    </mc:Choice>
  </mc:AlternateContent>
  <xr:revisionPtr revIDLastSave="14" documentId="8_{6364499A-51C8-4D22-B36D-E08485A879F2}" xr6:coauthVersionLast="47" xr6:coauthVersionMax="47" xr10:uidLastSave="{8B25BA90-235B-459C-A4AD-560DE55BC3FC}"/>
  <bookViews>
    <workbookView xWindow="-108" yWindow="-108" windowWidth="23256" windowHeight="12576" xr2:uid="{378F706C-3AC0-418B-8F6D-B3E64CE009D9}"/>
  </bookViews>
  <sheets>
    <sheet name="Sensors" sheetId="3" r:id="rId1"/>
    <sheet name="3D printing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Y4" i="1"/>
  <c r="X5" i="1"/>
  <c r="Y5" i="1"/>
  <c r="X6" i="1"/>
  <c r="Y6" i="1"/>
  <c r="W7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Y3" i="1"/>
  <c r="X3" i="1"/>
  <c r="T4" i="1"/>
  <c r="T5" i="1"/>
  <c r="T6" i="1"/>
  <c r="T7" i="1"/>
  <c r="T9" i="1"/>
  <c r="T10" i="1"/>
  <c r="T11" i="1"/>
  <c r="T12" i="1"/>
  <c r="T13" i="1"/>
  <c r="T14" i="1"/>
  <c r="T15" i="1"/>
  <c r="T3" i="1"/>
  <c r="S4" i="1"/>
  <c r="S5" i="1"/>
  <c r="S6" i="1"/>
  <c r="S9" i="1"/>
  <c r="S10" i="1"/>
  <c r="S11" i="1"/>
  <c r="S12" i="1"/>
  <c r="S13" i="1"/>
  <c r="S14" i="1"/>
  <c r="S15" i="1"/>
  <c r="S3" i="1"/>
  <c r="N8" i="1"/>
  <c r="M7" i="1"/>
  <c r="J4" i="1"/>
  <c r="J5" i="1"/>
  <c r="J6" i="1"/>
  <c r="J9" i="1"/>
  <c r="J10" i="1"/>
  <c r="J11" i="1"/>
  <c r="J12" i="1"/>
  <c r="J13" i="1"/>
  <c r="J14" i="1"/>
  <c r="J15" i="1"/>
  <c r="J3" i="1"/>
  <c r="I4" i="1"/>
  <c r="I5" i="1"/>
  <c r="I6" i="1"/>
  <c r="I9" i="1"/>
  <c r="I10" i="1"/>
  <c r="I11" i="1"/>
  <c r="I12" i="1"/>
  <c r="I13" i="1"/>
  <c r="I14" i="1"/>
  <c r="I15" i="1"/>
  <c r="I3" i="1"/>
  <c r="H7" i="1"/>
  <c r="J2" i="1"/>
  <c r="O2" i="1" s="1"/>
  <c r="T2" i="1" s="1"/>
  <c r="Y2" i="1" s="1"/>
  <c r="I2" i="1"/>
  <c r="N2" i="1" s="1"/>
  <c r="S2" i="1" s="1"/>
  <c r="X2" i="1" s="1"/>
  <c r="H2" i="1"/>
  <c r="M2" i="1" s="1"/>
  <c r="R2" i="1" s="1"/>
  <c r="W2" i="1" s="1"/>
  <c r="E8" i="1"/>
  <c r="Y8" i="1" s="1"/>
  <c r="E7" i="1"/>
  <c r="J7" i="1" s="1"/>
  <c r="D8" i="1"/>
  <c r="X8" i="1" s="1"/>
  <c r="D7" i="1"/>
  <c r="X7" i="1" s="1"/>
  <c r="C7" i="1"/>
  <c r="N7" i="1" s="1"/>
  <c r="C8" i="1"/>
  <c r="W8" i="1" s="1"/>
  <c r="C9" i="1"/>
  <c r="R9" i="1" s="1"/>
  <c r="H9" i="1" l="1"/>
  <c r="I7" i="1"/>
  <c r="I17" i="1" s="1"/>
  <c r="H8" i="1"/>
  <c r="J8" i="1"/>
  <c r="J17" i="1" s="1"/>
  <c r="M9" i="1"/>
  <c r="O7" i="1"/>
  <c r="R7" i="1"/>
  <c r="S8" i="1"/>
  <c r="W9" i="1"/>
  <c r="Y7" i="1"/>
  <c r="Y17" i="1" s="1"/>
  <c r="M8" i="1"/>
  <c r="N9" i="1"/>
  <c r="S7" i="1"/>
  <c r="T8" i="1"/>
  <c r="I8" i="1"/>
  <c r="O9" i="1"/>
  <c r="O8" i="1"/>
  <c r="R8" i="1"/>
  <c r="X17" i="1"/>
  <c r="T17" i="1"/>
  <c r="S17" i="1"/>
  <c r="C6" i="1"/>
  <c r="C3" i="1"/>
  <c r="C5" i="1"/>
  <c r="C13" i="1"/>
  <c r="R5" i="1" l="1"/>
  <c r="O5" i="1"/>
  <c r="N5" i="1"/>
  <c r="W5" i="1"/>
  <c r="M5" i="1"/>
  <c r="H5" i="1"/>
  <c r="W3" i="1"/>
  <c r="R3" i="1"/>
  <c r="O3" i="1"/>
  <c r="N3" i="1"/>
  <c r="M3" i="1"/>
  <c r="H3" i="1"/>
  <c r="M6" i="1"/>
  <c r="W6" i="1"/>
  <c r="R6" i="1"/>
  <c r="O6" i="1"/>
  <c r="N6" i="1"/>
  <c r="H6" i="1"/>
  <c r="R13" i="1"/>
  <c r="O13" i="1"/>
  <c r="N13" i="1"/>
  <c r="W13" i="1"/>
  <c r="M13" i="1"/>
  <c r="H13" i="1"/>
  <c r="C14" i="1"/>
  <c r="C15" i="1"/>
  <c r="C12" i="1"/>
  <c r="C11" i="1"/>
  <c r="C10" i="1"/>
  <c r="C4" i="1"/>
  <c r="W12" i="1" l="1"/>
  <c r="R12" i="1"/>
  <c r="O12" i="1"/>
  <c r="O17" i="1" s="1"/>
  <c r="N12" i="1"/>
  <c r="M12" i="1"/>
  <c r="H12" i="1"/>
  <c r="N11" i="1"/>
  <c r="W11" i="1"/>
  <c r="M11" i="1"/>
  <c r="H11" i="1"/>
  <c r="R11" i="1"/>
  <c r="O11" i="1"/>
  <c r="H17" i="1"/>
  <c r="W4" i="1"/>
  <c r="W17" i="1" s="1"/>
  <c r="R4" i="1"/>
  <c r="R17" i="1" s="1"/>
  <c r="O4" i="1"/>
  <c r="N4" i="1"/>
  <c r="N17" i="1" s="1"/>
  <c r="M4" i="1"/>
  <c r="H4" i="1"/>
  <c r="N15" i="1"/>
  <c r="W15" i="1"/>
  <c r="M15" i="1"/>
  <c r="H15" i="1"/>
  <c r="R15" i="1"/>
  <c r="O15" i="1"/>
  <c r="M10" i="1"/>
  <c r="W10" i="1"/>
  <c r="R10" i="1"/>
  <c r="O10" i="1"/>
  <c r="H10" i="1"/>
  <c r="N10" i="1"/>
  <c r="M14" i="1"/>
  <c r="M17" i="1" s="1"/>
  <c r="H14" i="1"/>
  <c r="W14" i="1"/>
  <c r="R14" i="1"/>
  <c r="O14" i="1"/>
  <c r="N14" i="1"/>
</calcChain>
</file>

<file path=xl/sharedStrings.xml><?xml version="1.0" encoding="utf-8"?>
<sst xmlns="http://schemas.openxmlformats.org/spreadsheetml/2006/main" count="124" uniqueCount="100">
  <si>
    <t>STL File</t>
  </si>
  <si>
    <t>Print time</t>
  </si>
  <si>
    <t>Material consumption
in meter</t>
  </si>
  <si>
    <t>Material consumption
in grams</t>
  </si>
  <si>
    <t>Bracket1SolarPanels.stl</t>
  </si>
  <si>
    <t>Bracket2SolarPanels.stl</t>
  </si>
  <si>
    <t>Bracket4SolarPanels.stl</t>
  </si>
  <si>
    <t>SolarTop.stl</t>
  </si>
  <si>
    <t>SolarBottom.stl</t>
  </si>
  <si>
    <t>TopCoverpH.stl</t>
  </si>
  <si>
    <t>BottomCoverpH.stl</t>
  </si>
  <si>
    <t>HolderSensorBox.stl</t>
  </si>
  <si>
    <t>MountingSensorBox.stl</t>
  </si>
  <si>
    <t>CoverBar.stl</t>
  </si>
  <si>
    <t>HolderSensors.stl</t>
  </si>
  <si>
    <t>Summe (Bracket4Solar)</t>
  </si>
  <si>
    <t>Analoges pH-Meter Kit</t>
  </si>
  <si>
    <t>Shop</t>
  </si>
  <si>
    <t>https://eu.robotshop.com/</t>
  </si>
  <si>
    <t>Date of the order</t>
  </si>
  <si>
    <t>Link</t>
  </si>
  <si>
    <t>https://www.makershop.de/plattformen/arduino/pro-mini-3-3v-8mhz/</t>
  </si>
  <si>
    <t>Druckausgleichschrauben M6 (Gehäuse)</t>
  </si>
  <si>
    <t>May 2024</t>
  </si>
  <si>
    <t>June 2024</t>
  </si>
  <si>
    <t>https://www.conrad.de/de/p/tru-components-hx-pf-m6-druckausgleichselement-m6-pa66-schwarz-1-st-2618376.html?hk=SEM&amp;+Kabel=&amp;+Kabel=&amp;B2C+Experience=&amp;ef_id=cf1560311e111dc04e06058dc39097de%3AG%3As&amp;s_kwcid=AL%21222%2110%2172430609583207%214576029979253300&amp;msclkid=cf1560311e111dc04e06058dc39097de&amp;utm_source=bing&amp;utm_medium=cpc&amp;utm_campaign=Steckverbinder+%26+Kabel&amp;utm_term=4576029979253300&amp;utm_content=Steckverbinder+%26+Kabel</t>
  </si>
  <si>
    <t>https://www.conrad.de</t>
  </si>
  <si>
    <t>https://www.makershop.de</t>
  </si>
  <si>
    <t>July 2024</t>
  </si>
  <si>
    <t>Gravity: Analog Signal Isolator</t>
  </si>
  <si>
    <t>https://www.digikey.de/de/products/detail/dfrobot/DFR0504/7682221</t>
  </si>
  <si>
    <t>https://www.digikey.de/</t>
  </si>
  <si>
    <t>Arduino Pro Mini</t>
  </si>
  <si>
    <t>Number</t>
  </si>
  <si>
    <t>www.digikey.de</t>
  </si>
  <si>
    <t>Adafruit (RFM69HCW Funk-Transceiver-Breakout, 868MHz, 915MHz, Adafruit)</t>
  </si>
  <si>
    <t>https://www.digikey.de/de/products/detail/adafruit-industries-llc/3072/6005357?utm_adgroup=&amp;utm_source=google&amp;utm_medium=cpc&amp;utm_campaign=PMax%20Shopping_Product_Medium%20ROAS&amp;utm_term=&amp;productid=6005357&amp;utm_content=&amp;utm_id=go_cmp-20179585907_adg-_ad-__dev-c_ext-_prd-6005357_sig-CjwKCAiA_OetBhAtEiwAPTeQZ_OjDAUYHlSgF4qcb_Sw_TQ_CgqccJeJpLVicJK4ijJ_DJVZDUqV4RoCV2kQAvD_BwE&amp;gad_source=1&amp;gclid=CjwKCAiA_OetBhAtEiwAPTeQZ_OjDAUYHlSgF4qcb_Sw_TQ_CgqccJeJpLVicJK4ijJ_DJVZDUqV4RoCV2kQAvD_BwE</t>
  </si>
  <si>
    <t>https://www.reichelt.de/</t>
  </si>
  <si>
    <t>https://eckstein-shop.de/</t>
  </si>
  <si>
    <t>DELOCK 88915 ISM Antenna</t>
  </si>
  <si>
    <t>https://www.reichelt.de/ism-antenne-sma-stecker-delock-88915-p179803.html?PROVID=2788&amp;gad_source=1&amp;gclid=CjwKCAiAloavBhBOEiwAbtAJO-Z7rKkKMq--DUy-9rcG_zZ-TtafWHOT9eQwtbmm51sNE3k6SgIwCBoCM18QAvD_BwE</t>
  </si>
  <si>
    <t>Sensors / electronics</t>
  </si>
  <si>
    <t>https://www.amazon.de/</t>
  </si>
  <si>
    <t>https://www.amazon.de/AYNEFY-Mini-Solarpanel-Polykristallines-Solarlademodul-DIY-Heim-Solarpanel/dp/B0B6CTC415/ref=sr_1_13_sspa?adgrpid=1189672232599504&amp;dib=eyJ2IjoiMSJ9.hRQwblJfpMyabyY26GQTVbTOZXWl5-99iIYzcG4QSRX2WkhOy1nEHDmecUMeev7ogYiUyB6riHtDfPvi_xuaT9uwz3gu2tDf27htK47EsSCfjQbVJL6iJJEEOU1bioQ6BOKB8h_RHxLC1Nq8vbtL0HeT7l_CRDVv9kRW3LQsOmP4y4n5mh0nokTwLdUaxjU8PqgoremINrlm-Bn4GL89rf5fV6CwIs5fmn7H1u_k3YHff5zFQTdFOkNqkIiLYpRNq6HEe5rC75XBHRIc8XCA0ZtXTZQNajodhpyVavKEoAk.rP0Paub0YWRHCSs74ZirXqTc2vByXVe2QW_kIemE9pI&amp;dib_tag=se&amp;hvadid=72155788077268&amp;hvbmt=be&amp;hvdev=c&amp;hvlocphy=128188&amp;hvnetw=o&amp;hvqmt=e&amp;hvtargid=kwd-74354714493628%3Aloc-72&amp;hydadcr=26451_2795178&amp;keywords=mini+solar+panel+6v&amp;msclkid=2dc67b209bba12cabff31dad8cc178bf&amp;qid=1720522625&amp;sr=8-13-spons&amp;sp_csd=d2lkZ2V0TmFtZT1zcF9tdGY&amp;psc=1</t>
  </si>
  <si>
    <t>DC 6V 1W Mini-Solarpanel, Solar Cell Charger Module Solar DIY System (90x100)</t>
  </si>
  <si>
    <t xml:space="preserve">Boost Converter MT3608 DC-DC </t>
  </si>
  <si>
    <t>https://eckstein-shop.de/MT3608DC-DCAdjustableStep-upSpannungsreglerBoostVoltageRegulator2V-24V</t>
  </si>
  <si>
    <t>Parts for the PCB board</t>
  </si>
  <si>
    <t>https://www.reichelt.de/sma-steckverbinder-buchse-print-pin-vergoldet-sma-bu-p-p18174.html?&amp;nbc=1&amp;trstct=lsbght_sldr::179803</t>
  </si>
  <si>
    <t>No.</t>
  </si>
  <si>
    <t>Description / name</t>
  </si>
  <si>
    <t>https://de.aliexpress.com/</t>
  </si>
  <si>
    <t>June 2023</t>
  </si>
  <si>
    <t>Liitokala 18650 NCR18650B - 3,7 V 3400mAh battery (Li-lon)</t>
  </si>
  <si>
    <t>https://de.aliexpress.com/item/32820520007.html?spm=a2g0o.order_list.order_list_main.4.24ec5c5favD7XB&amp;gatewayAdapt=glo2deu</t>
  </si>
  <si>
    <t>Lithium Battery Charger Module 5V 1A</t>
  </si>
  <si>
    <t>https://www.amazon.de/Lithium-Battery-Lademodul-doppelten-Schutzfunktionen/dp/B0C3VB7QSD/ref=sr_1_12?adgrpid=1200667352322474&amp;dib=eyJ2IjoiMSJ9.5g8WaRWFTilhORBKBlp4mV6zJ-4POMi8cpjzkOg5ijt3seYGOYIoxXo3HPqp7KA6FqqDvmuX4SrgkvVjq__p736h3WLcC4wyd0pNojDB3hBTDGVrlAXe6f86Wn-wTpHXUd83pAeW438XmESaWbf2x7myTfq19BawZG37v7I3Kdib7XmtZSAcnfEna4McHVW_IxvR8aI036ueDSBh5C8Wn-8151l45MMX2UjZjmxJjvA.afYGrtq56Cidom1oEQWDzIrJTx6MUBihtdwu2f7v8XU&amp;dib_tag=se&amp;hvadid=75041810513515&amp;hvbmt=be&amp;hvdev=c&amp;hvlocphy=128188&amp;hvnetw=o&amp;hvqmt=e&amp;hvtargid=kwd-75041913431447%3Aloc-72&amp;hydadcr=12540_1874894&amp;keywords=tp4056&amp;msclkid=e5cf5e6127ba12ea7af038ec033bda64&amp;qid=1720526017&amp;sr=8-12</t>
  </si>
  <si>
    <t>SMA BU P SMA plug connector, socket, print, gold-plated pin</t>
  </si>
  <si>
    <t>https://www.reichelt.de/de/en/skintop-st-pg-16-ral-7001-sgy-lapp-53015040-p158572.html?PROVID=2789&amp;msclkid=e3d3d737d03c1384407cb1048d2b62b3&amp;utm_source=bing&amp;utm_medium=cpc&amp;utm_campaign=(DE%3A%20All%20Products)%20Marge%2011%20-%2020&amp;utm_term=4575892539980876&amp;utm_content=Ad%20group%20%231&amp;&amp;r=1</t>
  </si>
  <si>
    <t>LAPP 53015040 SKINTOP ST PG 16, RAL 7001 SGY</t>
  </si>
  <si>
    <t>LAPP 53019040 SKINTOP GMP-GL PG 16, RAL 7001 SGY</t>
  </si>
  <si>
    <t>https://www.reichelt.de/de/en/skintop-gmp-gl-pg-16-ral-7001-sgy-lapp-53019040-p158598.html?&amp;nbc=1&amp;trstct=lsbght_sldr::158572</t>
  </si>
  <si>
    <t>Buoy</t>
  </si>
  <si>
    <t>Buoy construction</t>
  </si>
  <si>
    <t>https://eu.robotshop.com/products/gravity-analog-tds-sensor-meter-arduino</t>
  </si>
  <si>
    <t>Gravity Analog TDS Sensor</t>
  </si>
  <si>
    <t>https://www.az-delivery.de/en/products/2er-set-ds18b20-mit-3m-kabel?variant=19385314312288</t>
  </si>
  <si>
    <t>3M cable DS18B20 digital stainless steel waterproof temperature sensor for Arduino and Raspberry Pi</t>
  </si>
  <si>
    <t>https://www.az-delivery.de/</t>
  </si>
  <si>
    <t>https://eu.robotshop.com/products/gravity-analog-ph-meter-kit</t>
  </si>
  <si>
    <t>see table 3D printings</t>
  </si>
  <si>
    <t>3D printings (only filament costs)</t>
  </si>
  <si>
    <t>Consumables / small parts</t>
  </si>
  <si>
    <t>see semantic scetch for details</t>
  </si>
  <si>
    <t>PCB board, designed by os4os</t>
  </si>
  <si>
    <t>5U210510 Industrial housing, 120 x 80 x 55 mm, IP66, light gray</t>
  </si>
  <si>
    <t>PCBHolders.stl</t>
  </si>
  <si>
    <t>Bracket3SolarPanels.stl</t>
  </si>
  <si>
    <t>3D01</t>
  </si>
  <si>
    <t>ID</t>
  </si>
  <si>
    <t>3D02</t>
  </si>
  <si>
    <t>3D03</t>
  </si>
  <si>
    <t>3D04</t>
  </si>
  <si>
    <t>3D05</t>
  </si>
  <si>
    <t>3D06</t>
  </si>
  <si>
    <t>3D07</t>
  </si>
  <si>
    <t>3D08</t>
  </si>
  <si>
    <t>3D09</t>
  </si>
  <si>
    <t>3D10</t>
  </si>
  <si>
    <t>https://www.reichelt.de/industriegehaeuse-120-x-80-x-55-mm-ip66-lichtgrau-5u210510-p324341.html?&amp;trstct=pos_3&amp;nbc=1</t>
  </si>
  <si>
    <t>No of parts</t>
  </si>
  <si>
    <t>Summe (Bracket3Solar)</t>
  </si>
  <si>
    <t>Summe (Bracket2Solar)</t>
  </si>
  <si>
    <t>Summe (Bracket1Solar)</t>
  </si>
  <si>
    <t>https://www.amazon.de/gp/product/B0B1YCK3TP/ref=ppx_yo_dt_b_asin_title_o00_s00?ie=UTF8&amp;psc=1</t>
  </si>
  <si>
    <t>Spannverschlüsse</t>
  </si>
  <si>
    <t xml:space="preserve">Other consumables </t>
  </si>
  <si>
    <t xml:space="preserve">e.g. screws, heat shrink solder, </t>
  </si>
  <si>
    <t>https://jlcpcb.com/</t>
  </si>
  <si>
    <t>https://github.com/os4os-repo/ParKli_WaterQualitySensor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</si>
</sst>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2" xfId="0" applyBorder="1"/>
    <xf numFmtId="2" fontId="0" fillId="0" borderId="2" xfId="0" applyNumberFormat="1" applyBorder="1"/>
    <xf numFmtId="0" fontId="2" fillId="0" borderId="0" xfId="1"/>
    <xf numFmtId="14" fontId="0" fillId="0" borderId="0" xfId="0" applyNumberFormat="1"/>
    <xf numFmtId="0" fontId="0" fillId="0" borderId="1" xfId="0" applyBorder="1"/>
    <xf numFmtId="1" fontId="0" fillId="0" borderId="0" xfId="0" applyNumberFormat="1"/>
    <xf numFmtId="1" fontId="0" fillId="0" borderId="1" xfId="0" applyNumberFormat="1" applyBorder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/>
    <xf numFmtId="0" fontId="1" fillId="3" borderId="1" xfId="0" applyFont="1" applyFill="1" applyBorder="1"/>
    <xf numFmtId="0" fontId="0" fillId="2" borderId="3" xfId="0" applyFill="1" applyBorder="1" applyAlignment="1">
      <alignment horizontal="center" vertical="top"/>
    </xf>
    <xf numFmtId="0" fontId="1" fillId="2" borderId="4" xfId="0" applyFont="1" applyFill="1" applyBorder="1"/>
    <xf numFmtId="0" fontId="0" fillId="2" borderId="4" xfId="0" applyFill="1" applyBorder="1"/>
    <xf numFmtId="1" fontId="0" fillId="2" borderId="4" xfId="0" applyNumberFormat="1" applyFill="1" applyBorder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5" xfId="0" applyBorder="1"/>
    <xf numFmtId="2" fontId="0" fillId="0" borderId="5" xfId="0" applyNumberFormat="1" applyBorder="1"/>
    <xf numFmtId="2" fontId="0" fillId="0" borderId="5" xfId="0" applyNumberFormat="1" applyBorder="1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mazon.de/" TargetMode="External"/><Relationship Id="rId18" Type="http://schemas.openxmlformats.org/officeDocument/2006/relationships/hyperlink" Target="https://de.aliexpress.com/item/32820520007.html?spm=a2g0o.order_list.order_list_main.4.24ec5c5favD7XB&amp;gatewayAdapt=glo2deu" TargetMode="External"/><Relationship Id="rId26" Type="http://schemas.openxmlformats.org/officeDocument/2006/relationships/hyperlink" Target="https://www.az-delivery.de/en/products/2er-set-ds18b20-mit-3m-kabel?variant=19385314312288" TargetMode="External"/><Relationship Id="rId3" Type="http://schemas.openxmlformats.org/officeDocument/2006/relationships/hyperlink" Target="https://www.conrad.de/" TargetMode="External"/><Relationship Id="rId21" Type="http://schemas.openxmlformats.org/officeDocument/2006/relationships/hyperlink" Target="https://www.reichelt.de/" TargetMode="External"/><Relationship Id="rId34" Type="http://schemas.openxmlformats.org/officeDocument/2006/relationships/hyperlink" Target="https://github.com/os4os-repo/ParKli_WaterQualitySensor" TargetMode="External"/><Relationship Id="rId7" Type="http://schemas.openxmlformats.org/officeDocument/2006/relationships/hyperlink" Target="https://www.digikey.de/" TargetMode="External"/><Relationship Id="rId12" Type="http://schemas.openxmlformats.org/officeDocument/2006/relationships/hyperlink" Target="https://www.reichelt.de/ism-antenne-sma-stecker-delock-88915-p179803.html?PROVID=2788&amp;gad_source=1&amp;gclid=CjwKCAiAloavBhBOEiwAbtAJO-Z7rKkKMq--DUy-9rcG_zZ-TtafWHOT9eQwtbmm51sNE3k6SgIwCBoCM18QAvD_BwE" TargetMode="External"/><Relationship Id="rId17" Type="http://schemas.openxmlformats.org/officeDocument/2006/relationships/hyperlink" Target="https://de.aliexpress.com/" TargetMode="External"/><Relationship Id="rId25" Type="http://schemas.openxmlformats.org/officeDocument/2006/relationships/hyperlink" Target="https://eu.robotshop.com/" TargetMode="External"/><Relationship Id="rId33" Type="http://schemas.openxmlformats.org/officeDocument/2006/relationships/hyperlink" Target="https://jlcpcb.com/" TargetMode="External"/><Relationship Id="rId2" Type="http://schemas.openxmlformats.org/officeDocument/2006/relationships/hyperlink" Target="https://www.conrad.de/de/p/tru-components-hx-pf-m6-druckausgleichselement-m6-pa66-schwarz-1-st-2618376.html?hk=SEM&amp;+Kabel=&amp;+Kabel=&amp;B2C+Experience=&amp;ef_id=cf1560311e111dc04e06058dc39097de%3AG%3As&amp;s_kwcid=AL%21222%2110%2172430609583207%214576029979253300&amp;msclkid=cf1560311e111dc04e06058dc39097de&amp;utm_source=bing&amp;utm_medium=cpc&amp;utm_campaign=Steckverbinder+%26+Kabel&amp;utm_term=4576029979253300&amp;utm_content=Steckverbinder+%26+Kabel" TargetMode="External"/><Relationship Id="rId16" Type="http://schemas.openxmlformats.org/officeDocument/2006/relationships/hyperlink" Target="https://www.reichelt.de/" TargetMode="External"/><Relationship Id="rId20" Type="http://schemas.openxmlformats.org/officeDocument/2006/relationships/hyperlink" Target="https://www.reichelt.de/de/en/skintop-st-pg-16-ral-7001-sgy-lapp-53015040-p158572.html?PROVID=2789&amp;msclkid=e3d3d737d03c1384407cb1048d2b62b3&amp;utm_source=bing&amp;utm_medium=cpc&amp;utm_campaign=(DE%3A%20All%20Products)%20Marge%2011%20-%2020&amp;utm_term=4575892539980876&amp;utm_content=Ad%20group%20%231&amp;&amp;r=1" TargetMode="External"/><Relationship Id="rId29" Type="http://schemas.openxmlformats.org/officeDocument/2006/relationships/hyperlink" Target="https://www.reichelt.de/" TargetMode="External"/><Relationship Id="rId1" Type="http://schemas.openxmlformats.org/officeDocument/2006/relationships/hyperlink" Target="https://eu.robotshop.com/" TargetMode="External"/><Relationship Id="rId6" Type="http://schemas.openxmlformats.org/officeDocument/2006/relationships/hyperlink" Target="https://www.digikey.de/de/products/detail/dfrobot/DFR0504/7682221" TargetMode="External"/><Relationship Id="rId11" Type="http://schemas.openxmlformats.org/officeDocument/2006/relationships/hyperlink" Target="https://eckstein-shop.de/" TargetMode="External"/><Relationship Id="rId24" Type="http://schemas.openxmlformats.org/officeDocument/2006/relationships/hyperlink" Target="https://eu.robotshop.com/products/gravity-analog-tds-sensor-meter-arduino" TargetMode="External"/><Relationship Id="rId32" Type="http://schemas.openxmlformats.org/officeDocument/2006/relationships/hyperlink" Target="https://www.amazon.de/" TargetMode="External"/><Relationship Id="rId5" Type="http://schemas.openxmlformats.org/officeDocument/2006/relationships/hyperlink" Target="https://www.makershop.de/" TargetMode="External"/><Relationship Id="rId15" Type="http://schemas.openxmlformats.org/officeDocument/2006/relationships/hyperlink" Target="https://www.reichelt.de/sma-steckverbinder-buchse-print-pin-vergoldet-sma-bu-p-p18174.html?&amp;nbc=1&amp;trstct=lsbght_sldr::179803" TargetMode="External"/><Relationship Id="rId23" Type="http://schemas.openxmlformats.org/officeDocument/2006/relationships/hyperlink" Target="https://www.reichelt.de/de/en/skintop-gmp-gl-pg-16-ral-7001-sgy-lapp-53019040-p158598.html?&amp;nbc=1&amp;trstct=lsbght_sldr::158572" TargetMode="External"/><Relationship Id="rId28" Type="http://schemas.openxmlformats.org/officeDocument/2006/relationships/hyperlink" Target="https://eu.robotshop.com/products/gravity-analog-ph-meter-kit" TargetMode="External"/><Relationship Id="rId10" Type="http://schemas.openxmlformats.org/officeDocument/2006/relationships/hyperlink" Target="https://www.reichelt.de/" TargetMode="External"/><Relationship Id="rId19" Type="http://schemas.openxmlformats.org/officeDocument/2006/relationships/hyperlink" Target="https://www.amazon.de/" TargetMode="External"/><Relationship Id="rId31" Type="http://schemas.openxmlformats.org/officeDocument/2006/relationships/hyperlink" Target="https://www.amazon.de/gp/product/B0B1YCK3TP/ref=ppx_yo_dt_b_asin_title_o00_s00?ie=UTF8&amp;psc=1" TargetMode="External"/><Relationship Id="rId4" Type="http://schemas.openxmlformats.org/officeDocument/2006/relationships/hyperlink" Target="https://www.makershop.de/plattformen/arduino/pro-mini-3-3v-8mhz/" TargetMode="External"/><Relationship Id="rId9" Type="http://schemas.openxmlformats.org/officeDocument/2006/relationships/hyperlink" Target="https://www.digikey.de/de/products/detail/adafruit-industries-llc/3072/6005357?utm_adgroup=&amp;utm_source=google&amp;utm_medium=cpc&amp;utm_campaign=PMax%20Shopping_Product_Medium%20ROAS&amp;utm_term=&amp;productid=6005357&amp;utm_content=&amp;utm_id=go_cmp-20179585907_adg-_ad-__dev-c_ext-_prd-6005357_sig-CjwKCAiA_OetBhAtEiwAPTeQZ_OjDAUYHlSgF4qcb_Sw_TQ_CgqccJeJpLVicJK4ijJ_DJVZDUqV4RoCV2kQAvD_BwE&amp;gad_source=1&amp;gclid=CjwKCAiA_OetBhAtEiwAPTeQZ_OjDAUYHlSgF4qcb_Sw_TQ_CgqccJeJpLVicJK4ijJ_DJVZDUqV4RoCV2kQAvD_BwE" TargetMode="External"/><Relationship Id="rId14" Type="http://schemas.openxmlformats.org/officeDocument/2006/relationships/hyperlink" Target="https://eckstein-shop.de/MT3608DC-DCAdjustableStep-upSpannungsreglerBoostVoltageRegulator2V-24V" TargetMode="External"/><Relationship Id="rId22" Type="http://schemas.openxmlformats.org/officeDocument/2006/relationships/hyperlink" Target="https://www.reichelt.de/" TargetMode="External"/><Relationship Id="rId27" Type="http://schemas.openxmlformats.org/officeDocument/2006/relationships/hyperlink" Target="https://www.az-delivery.de/" TargetMode="External"/><Relationship Id="rId30" Type="http://schemas.openxmlformats.org/officeDocument/2006/relationships/hyperlink" Target="https://www.reichelt.de/industriegehaeuse-120-x-80-x-55-mm-ip66-lichtgrau-5u210510-p324341.html?&amp;trstct=pos_3&amp;nbc=1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digikey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854C-0F19-4CBF-A1FF-F85BB9653E53}">
  <dimension ref="A1:F32"/>
  <sheetViews>
    <sheetView tabSelected="1" workbookViewId="0">
      <selection activeCell="B7" sqref="B7"/>
    </sheetView>
  </sheetViews>
  <sheetFormatPr baseColWidth="10" defaultRowHeight="14.4" x14ac:dyDescent="0.3"/>
  <cols>
    <col min="1" max="1" width="4.109375" bestFit="1" customWidth="1"/>
    <col min="2" max="2" width="86.77734375" customWidth="1"/>
    <col min="3" max="3" width="33.6640625" customWidth="1"/>
    <col min="4" max="4" width="20.5546875" customWidth="1"/>
    <col min="5" max="5" width="10.109375" bestFit="1" customWidth="1"/>
    <col min="6" max="6" width="255.6640625" bestFit="1" customWidth="1"/>
  </cols>
  <sheetData>
    <row r="1" spans="1:6" s="20" customFormat="1" x14ac:dyDescent="0.3">
      <c r="A1" s="20" t="s">
        <v>49</v>
      </c>
      <c r="B1" s="20" t="s">
        <v>50</v>
      </c>
      <c r="C1" s="20" t="s">
        <v>17</v>
      </c>
      <c r="D1" s="20" t="s">
        <v>19</v>
      </c>
      <c r="E1" s="20" t="s">
        <v>33</v>
      </c>
      <c r="F1" s="20" t="s">
        <v>20</v>
      </c>
    </row>
    <row r="2" spans="1:6" s="15" customFormat="1" x14ac:dyDescent="0.3">
      <c r="A2" s="18"/>
      <c r="B2" s="15" t="s">
        <v>47</v>
      </c>
      <c r="E2" s="19"/>
    </row>
    <row r="3" spans="1:6" x14ac:dyDescent="0.3">
      <c r="A3" s="38">
        <v>1</v>
      </c>
      <c r="B3" t="s">
        <v>74</v>
      </c>
      <c r="C3" s="7" t="s">
        <v>98</v>
      </c>
      <c r="D3" t="s">
        <v>28</v>
      </c>
      <c r="E3" s="10">
        <v>1</v>
      </c>
      <c r="F3" s="7" t="s">
        <v>99</v>
      </c>
    </row>
    <row r="4" spans="1:6" x14ac:dyDescent="0.3">
      <c r="A4" s="38">
        <v>2</v>
      </c>
      <c r="B4" t="s">
        <v>32</v>
      </c>
      <c r="C4" s="7" t="s">
        <v>27</v>
      </c>
      <c r="D4" t="s">
        <v>28</v>
      </c>
      <c r="E4" s="10">
        <v>1</v>
      </c>
      <c r="F4" s="7" t="s">
        <v>21</v>
      </c>
    </row>
    <row r="5" spans="1:6" x14ac:dyDescent="0.3">
      <c r="A5" s="38">
        <v>3</v>
      </c>
      <c r="B5" t="s">
        <v>35</v>
      </c>
      <c r="C5" s="7" t="s">
        <v>34</v>
      </c>
      <c r="D5" t="s">
        <v>28</v>
      </c>
      <c r="E5" s="10">
        <v>1</v>
      </c>
      <c r="F5" s="7" t="s">
        <v>36</v>
      </c>
    </row>
    <row r="6" spans="1:6" x14ac:dyDescent="0.3">
      <c r="A6" s="38">
        <v>4</v>
      </c>
      <c r="B6" t="s">
        <v>39</v>
      </c>
      <c r="C6" s="7" t="s">
        <v>37</v>
      </c>
      <c r="D6" t="s">
        <v>28</v>
      </c>
      <c r="E6" s="10">
        <v>1</v>
      </c>
      <c r="F6" s="7" t="s">
        <v>40</v>
      </c>
    </row>
    <row r="7" spans="1:6" x14ac:dyDescent="0.3">
      <c r="A7" s="38">
        <v>5</v>
      </c>
      <c r="B7" t="s">
        <v>57</v>
      </c>
      <c r="C7" s="7" t="s">
        <v>37</v>
      </c>
      <c r="D7" t="s">
        <v>28</v>
      </c>
      <c r="E7" s="10">
        <v>1</v>
      </c>
      <c r="F7" s="7" t="s">
        <v>48</v>
      </c>
    </row>
    <row r="8" spans="1:6" x14ac:dyDescent="0.3">
      <c r="A8" s="38">
        <v>6</v>
      </c>
      <c r="B8" t="s">
        <v>45</v>
      </c>
      <c r="C8" s="7" t="s">
        <v>38</v>
      </c>
      <c r="D8" t="s">
        <v>28</v>
      </c>
      <c r="E8" s="10">
        <v>1</v>
      </c>
      <c r="F8" s="7" t="s">
        <v>46</v>
      </c>
    </row>
    <row r="9" spans="1:6" x14ac:dyDescent="0.3">
      <c r="A9" s="38">
        <v>7</v>
      </c>
      <c r="B9" t="s">
        <v>53</v>
      </c>
      <c r="C9" s="7" t="s">
        <v>51</v>
      </c>
      <c r="D9" t="s">
        <v>52</v>
      </c>
      <c r="E9" s="10">
        <v>2</v>
      </c>
      <c r="F9" s="7" t="s">
        <v>54</v>
      </c>
    </row>
    <row r="10" spans="1:6" x14ac:dyDescent="0.3">
      <c r="A10" s="38">
        <v>8</v>
      </c>
      <c r="B10" t="s">
        <v>55</v>
      </c>
      <c r="C10" s="7" t="s">
        <v>42</v>
      </c>
      <c r="D10" t="s">
        <v>28</v>
      </c>
      <c r="E10" s="10">
        <v>1</v>
      </c>
      <c r="F10" s="7" t="s">
        <v>56</v>
      </c>
    </row>
    <row r="11" spans="1:6" x14ac:dyDescent="0.3">
      <c r="A11" s="38">
        <v>9</v>
      </c>
      <c r="B11" t="s">
        <v>72</v>
      </c>
      <c r="C11" t="s">
        <v>73</v>
      </c>
      <c r="E11" s="10">
        <v>1</v>
      </c>
      <c r="F11" s="7"/>
    </row>
    <row r="12" spans="1:6" s="9" customFormat="1" x14ac:dyDescent="0.3">
      <c r="A12" s="13"/>
      <c r="E12" s="11"/>
    </row>
    <row r="13" spans="1:6" s="16" customFormat="1" x14ac:dyDescent="0.3">
      <c r="A13" s="14"/>
      <c r="B13" s="15" t="s">
        <v>41</v>
      </c>
      <c r="E13" s="17"/>
    </row>
    <row r="14" spans="1:6" x14ac:dyDescent="0.3">
      <c r="A14" s="38">
        <v>1</v>
      </c>
      <c r="B14" t="s">
        <v>16</v>
      </c>
      <c r="C14" s="7" t="s">
        <v>18</v>
      </c>
      <c r="D14" s="8" t="s">
        <v>23</v>
      </c>
      <c r="E14" s="10">
        <v>1</v>
      </c>
      <c r="F14" s="7" t="s">
        <v>69</v>
      </c>
    </row>
    <row r="15" spans="1:6" x14ac:dyDescent="0.3">
      <c r="A15" s="38">
        <v>2</v>
      </c>
      <c r="B15" t="s">
        <v>65</v>
      </c>
      <c r="C15" s="7" t="s">
        <v>18</v>
      </c>
      <c r="D15" t="s">
        <v>28</v>
      </c>
      <c r="E15" s="10">
        <v>1</v>
      </c>
      <c r="F15" s="7" t="s">
        <v>64</v>
      </c>
    </row>
    <row r="16" spans="1:6" x14ac:dyDescent="0.3">
      <c r="A16" s="38">
        <v>3</v>
      </c>
      <c r="B16" t="s">
        <v>67</v>
      </c>
      <c r="C16" s="7" t="s">
        <v>68</v>
      </c>
      <c r="D16" t="s">
        <v>28</v>
      </c>
      <c r="E16" s="10">
        <v>3</v>
      </c>
      <c r="F16" s="7" t="s">
        <v>66</v>
      </c>
    </row>
    <row r="17" spans="1:6" x14ac:dyDescent="0.3">
      <c r="A17" s="38">
        <v>4</v>
      </c>
      <c r="B17" t="s">
        <v>29</v>
      </c>
      <c r="C17" s="7" t="s">
        <v>31</v>
      </c>
      <c r="D17" t="s">
        <v>23</v>
      </c>
      <c r="E17" s="10">
        <v>1</v>
      </c>
      <c r="F17" s="7" t="s">
        <v>30</v>
      </c>
    </row>
    <row r="18" spans="1:6" x14ac:dyDescent="0.3">
      <c r="A18" s="38">
        <v>5</v>
      </c>
      <c r="B18" t="s">
        <v>44</v>
      </c>
      <c r="C18" s="7" t="s">
        <v>42</v>
      </c>
      <c r="D18" t="s">
        <v>28</v>
      </c>
      <c r="E18" s="10">
        <v>4</v>
      </c>
      <c r="F18" t="s">
        <v>43</v>
      </c>
    </row>
    <row r="19" spans="1:6" x14ac:dyDescent="0.3">
      <c r="A19" s="12"/>
      <c r="E19" s="10"/>
    </row>
    <row r="20" spans="1:6" s="23" customFormat="1" x14ac:dyDescent="0.3">
      <c r="A20" s="21"/>
      <c r="B20" s="22" t="s">
        <v>63</v>
      </c>
      <c r="E20" s="24"/>
    </row>
    <row r="21" spans="1:6" x14ac:dyDescent="0.3">
      <c r="A21" s="38">
        <v>1</v>
      </c>
      <c r="B21" t="s">
        <v>62</v>
      </c>
      <c r="E21">
        <v>1</v>
      </c>
    </row>
    <row r="22" spans="1:6" x14ac:dyDescent="0.3">
      <c r="A22" s="38">
        <v>2</v>
      </c>
      <c r="B22" t="s">
        <v>75</v>
      </c>
      <c r="C22" s="7" t="s">
        <v>37</v>
      </c>
      <c r="D22" t="s">
        <v>24</v>
      </c>
      <c r="E22" s="10">
        <v>1</v>
      </c>
      <c r="F22" s="7" t="s">
        <v>89</v>
      </c>
    </row>
    <row r="23" spans="1:6" x14ac:dyDescent="0.3">
      <c r="A23" s="38">
        <v>3</v>
      </c>
      <c r="B23" t="s">
        <v>22</v>
      </c>
      <c r="C23" s="7" t="s">
        <v>26</v>
      </c>
      <c r="D23" t="s">
        <v>24</v>
      </c>
      <c r="E23" s="10">
        <v>1</v>
      </c>
      <c r="F23" s="7" t="s">
        <v>25</v>
      </c>
    </row>
    <row r="24" spans="1:6" x14ac:dyDescent="0.3">
      <c r="A24" s="38">
        <v>4</v>
      </c>
      <c r="B24" t="s">
        <v>59</v>
      </c>
      <c r="C24" s="7" t="s">
        <v>37</v>
      </c>
      <c r="D24" t="s">
        <v>23</v>
      </c>
      <c r="E24" s="10">
        <v>1</v>
      </c>
      <c r="F24" s="7" t="s">
        <v>58</v>
      </c>
    </row>
    <row r="25" spans="1:6" x14ac:dyDescent="0.3">
      <c r="A25" s="38">
        <v>5</v>
      </c>
      <c r="B25" t="s">
        <v>60</v>
      </c>
      <c r="C25" s="7" t="s">
        <v>37</v>
      </c>
      <c r="D25" t="s">
        <v>23</v>
      </c>
      <c r="E25" s="10">
        <v>1</v>
      </c>
      <c r="F25" s="7" t="s">
        <v>61</v>
      </c>
    </row>
    <row r="26" spans="1:6" x14ac:dyDescent="0.3">
      <c r="A26" s="38">
        <v>6</v>
      </c>
      <c r="B26" s="26" t="s">
        <v>95</v>
      </c>
      <c r="C26" s="7" t="s">
        <v>42</v>
      </c>
      <c r="D26" t="s">
        <v>28</v>
      </c>
      <c r="E26" s="10">
        <v>4</v>
      </c>
      <c r="F26" s="7" t="s">
        <v>94</v>
      </c>
    </row>
    <row r="27" spans="1:6" x14ac:dyDescent="0.3">
      <c r="A27" s="38">
        <v>7</v>
      </c>
      <c r="B27" t="s">
        <v>71</v>
      </c>
      <c r="C27" t="s">
        <v>70</v>
      </c>
      <c r="E27" s="10">
        <v>1</v>
      </c>
      <c r="F27" s="7"/>
    </row>
    <row r="28" spans="1:6" x14ac:dyDescent="0.3">
      <c r="A28" s="38">
        <v>8</v>
      </c>
      <c r="B28" t="s">
        <v>96</v>
      </c>
      <c r="C28" t="s">
        <v>97</v>
      </c>
      <c r="E28" s="10">
        <v>1</v>
      </c>
    </row>
    <row r="29" spans="1:6" s="9" customFormat="1" x14ac:dyDescent="0.3">
      <c r="A29" s="13"/>
      <c r="E29" s="11"/>
    </row>
    <row r="30" spans="1:6" x14ac:dyDescent="0.3">
      <c r="A30" s="12"/>
    </row>
    <row r="31" spans="1:6" x14ac:dyDescent="0.3">
      <c r="A31" s="12"/>
    </row>
    <row r="32" spans="1:6" x14ac:dyDescent="0.3">
      <c r="A32" s="12"/>
    </row>
  </sheetData>
  <hyperlinks>
    <hyperlink ref="C14" r:id="rId1" xr:uid="{EA35211D-3E1B-4920-8F66-63DB47D16281}"/>
    <hyperlink ref="F23" r:id="rId2" display="https://www.conrad.de/de/p/tru-components-hx-pf-m6-druckausgleichselement-m6-pa66-schwarz-1-st-2618376.html?hk=SEM&amp;+Kabel=&amp;+Kabel=&amp;B2C+Experience=&amp;ef_id=cf1560311e111dc04e06058dc39097de%3AG%3As&amp;s_kwcid=AL%21222%2110%2172430609583207%214576029979253300&amp;msclkid=cf1560311e111dc04e06058dc39097de&amp;utm_source=bing&amp;utm_medium=cpc&amp;utm_campaign=Steckverbinder+%26+Kabel&amp;utm_term=4576029979253300&amp;utm_content=Steckverbinder+%26+Kabel" xr:uid="{3CA14E6C-7CA7-4777-9DC7-F04F74EE2FFF}"/>
    <hyperlink ref="C23" r:id="rId3" xr:uid="{1A4F5504-358D-42AE-9B59-C0609A5307C1}"/>
    <hyperlink ref="F4" r:id="rId4" xr:uid="{9F3907BA-0422-41BE-B7FC-EE34013B822C}"/>
    <hyperlink ref="C4" r:id="rId5" xr:uid="{0BAE1C62-2CF4-4EBF-8E36-1EFD5526F073}"/>
    <hyperlink ref="F17" r:id="rId6" xr:uid="{700B2B8B-BAA6-4BDD-B21F-6253E5A13EDE}"/>
    <hyperlink ref="C17" r:id="rId7" xr:uid="{4D94BE46-62E9-4717-9846-6476B5AADEF0}"/>
    <hyperlink ref="C5" r:id="rId8" xr:uid="{A54FAD47-D781-4EBF-BCBA-5B69C1612458}"/>
    <hyperlink ref="F5" r:id="rId9" display="https://www.digikey.de/de/products/detail/adafruit-industries-llc/3072/6005357?utm_adgroup=&amp;utm_source=google&amp;utm_medium=cpc&amp;utm_campaign=PMax%20Shopping_Product_Medium%20ROAS&amp;utm_term=&amp;productid=6005357&amp;utm_content=&amp;utm_id=go_cmp-20179585907_adg-_ad-__dev-c_ext-_prd-6005357_sig-CjwKCAiA_OetBhAtEiwAPTeQZ_OjDAUYHlSgF4qcb_Sw_TQ_CgqccJeJpLVicJK4ijJ_DJVZDUqV4RoCV2kQAvD_BwE&amp;gad_source=1&amp;gclid=CjwKCAiA_OetBhAtEiwAPTeQZ_OjDAUYHlSgF4qcb_Sw_TQ_CgqccJeJpLVicJK4ijJ_DJVZDUqV4RoCV2kQAvD_BwE" xr:uid="{6E7536DC-AEFE-4930-A416-58CDF44291EE}"/>
    <hyperlink ref="C6" r:id="rId10" xr:uid="{88ED78A6-43FA-4467-A583-4A7B038C938B}"/>
    <hyperlink ref="C8" r:id="rId11" xr:uid="{FF741B04-71C9-4920-98E5-82751E6818E3}"/>
    <hyperlink ref="F6" r:id="rId12" xr:uid="{36795823-F485-41B0-9914-CDF104362C08}"/>
    <hyperlink ref="C18" r:id="rId13" xr:uid="{AEDB9821-5F9F-4858-986B-50DA443CEBF0}"/>
    <hyperlink ref="F8" r:id="rId14" xr:uid="{37E5F170-4CC8-4779-B65C-510BB8742DD7}"/>
    <hyperlink ref="F7" r:id="rId15" xr:uid="{B98D0874-FC8E-4C29-B787-29C95AC07BE8}"/>
    <hyperlink ref="C7" r:id="rId16" xr:uid="{F8B91DFE-24F3-4864-8146-3F368DF3B101}"/>
    <hyperlink ref="C9" r:id="rId17" xr:uid="{005D0690-AD5B-4974-9EF4-24164A8FA97D}"/>
    <hyperlink ref="F9" r:id="rId18" xr:uid="{57AA703D-A012-4CAF-A584-8E348CF24048}"/>
    <hyperlink ref="C10" r:id="rId19" xr:uid="{FFE44F02-F05B-4C27-8ECC-30A7BD6DF9DA}"/>
    <hyperlink ref="F24" r:id="rId20" display="https://www.reichelt.de/de/en/skintop-st-pg-16-ral-7001-sgy-lapp-53015040-p158572.html?PROVID=2789&amp;msclkid=e3d3d737d03c1384407cb1048d2b62b3&amp;utm_source=bing&amp;utm_medium=cpc&amp;utm_campaign=(DE%3A%20All%20Products)%20Marge%2011%20-%2020&amp;utm_term=4575892539980876&amp;utm_content=Ad%20group%20%231&amp;&amp;r=1" xr:uid="{836826D8-B83C-4732-8839-D0B165A65B46}"/>
    <hyperlink ref="C24" r:id="rId21" xr:uid="{C9044B53-C7F4-4767-ABE8-A7D13A3C318E}"/>
    <hyperlink ref="C25" r:id="rId22" xr:uid="{6E49B01D-94EF-42F6-B136-76CDA3CCF3BE}"/>
    <hyperlink ref="F25" r:id="rId23" xr:uid="{58C42ECA-A706-4107-9D54-E86E7083622A}"/>
    <hyperlink ref="F15" r:id="rId24" xr:uid="{941EF594-D31B-405F-9893-00B172B95530}"/>
    <hyperlink ref="C15" r:id="rId25" xr:uid="{02D4EFD2-EC5C-4967-970C-7B2BE3E06B60}"/>
    <hyperlink ref="F16" r:id="rId26" xr:uid="{7708D71B-D6B4-4AA4-80B7-934F532921F1}"/>
    <hyperlink ref="C16" r:id="rId27" xr:uid="{59570322-F232-4396-898B-FC0E6A618E6B}"/>
    <hyperlink ref="F14" r:id="rId28" xr:uid="{071E220C-1FE1-4161-BADE-31FBE209F91F}"/>
    <hyperlink ref="C22" r:id="rId29" xr:uid="{BBF153A5-AE17-4CC7-B157-8BFBEE6335E3}"/>
    <hyperlink ref="F22" r:id="rId30" xr:uid="{110C76F8-FFD8-4339-BF76-FAA3CD6729A8}"/>
    <hyperlink ref="F26" r:id="rId31" xr:uid="{CB841C47-B731-4F6D-8D9C-D23399FE896D}"/>
    <hyperlink ref="C26" r:id="rId32" xr:uid="{1B9B90C3-487D-4E94-9449-7A69A84E58CA}"/>
    <hyperlink ref="C3" r:id="rId33" xr:uid="{F37C7BF5-E3C8-4F9D-A20E-AA6AD043FBBE}"/>
    <hyperlink ref="F3" r:id="rId34" xr:uid="{72120A01-3B04-4962-976D-4760979F6F97}"/>
  </hyperlinks>
  <pageMargins left="0.7" right="0.7" top="0.78740157499999996" bottom="0.78740157499999996" header="0.3" footer="0.3"/>
  <pageSetup paperSize="9"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C64F-8C62-4725-9B09-206963913EDB}">
  <dimension ref="A1:Y18"/>
  <sheetViews>
    <sheetView workbookViewId="0">
      <selection activeCell="A20" sqref="A20:XFD42"/>
    </sheetView>
  </sheetViews>
  <sheetFormatPr baseColWidth="10" defaultRowHeight="14.4" x14ac:dyDescent="0.3"/>
  <cols>
    <col min="1" max="1" width="5.33203125" bestFit="1" customWidth="1"/>
    <col min="2" max="2" width="21.88671875" bestFit="1" customWidth="1"/>
    <col min="4" max="4" width="21.6640625" customWidth="1"/>
    <col min="5" max="5" width="20.6640625" bestFit="1" customWidth="1"/>
    <col min="6" max="6" width="5.44140625" customWidth="1"/>
    <col min="7" max="7" width="10.6640625" bestFit="1" customWidth="1"/>
    <col min="8" max="8" width="9.88671875" bestFit="1" customWidth="1"/>
    <col min="9" max="9" width="20.44140625" style="29" customWidth="1"/>
    <col min="10" max="10" width="20.44140625" customWidth="1"/>
    <col min="12" max="12" width="10.6640625" bestFit="1" customWidth="1"/>
    <col min="13" max="13" width="9.88671875" bestFit="1" customWidth="1"/>
    <col min="14" max="14" width="20.44140625" customWidth="1"/>
    <col min="15" max="15" width="21.33203125" customWidth="1"/>
    <col min="17" max="17" width="10.6640625" bestFit="1" customWidth="1"/>
    <col min="18" max="18" width="9.88671875" bestFit="1" customWidth="1"/>
    <col min="19" max="19" width="20.6640625" bestFit="1" customWidth="1"/>
    <col min="20" max="20" width="21.6640625" customWidth="1"/>
    <col min="22" max="22" width="10.6640625" bestFit="1" customWidth="1"/>
    <col min="24" max="24" width="22" customWidth="1"/>
    <col min="25" max="25" width="22.109375" customWidth="1"/>
  </cols>
  <sheetData>
    <row r="1" spans="1:25" x14ac:dyDescent="0.3">
      <c r="H1" s="36" t="s">
        <v>15</v>
      </c>
      <c r="I1" s="37"/>
      <c r="J1" s="37"/>
      <c r="M1" s="36" t="s">
        <v>91</v>
      </c>
      <c r="N1" s="37"/>
      <c r="O1" s="37"/>
      <c r="R1" s="36" t="s">
        <v>92</v>
      </c>
      <c r="S1" s="37"/>
      <c r="T1" s="37"/>
      <c r="W1" s="36" t="s">
        <v>93</v>
      </c>
      <c r="X1" s="37"/>
      <c r="Y1" s="37"/>
    </row>
    <row r="2" spans="1:25" s="4" customFormat="1" ht="28.8" x14ac:dyDescent="0.3">
      <c r="A2" s="2" t="s">
        <v>79</v>
      </c>
      <c r="B2" s="2" t="s">
        <v>0</v>
      </c>
      <c r="C2" s="2" t="s">
        <v>1</v>
      </c>
      <c r="D2" s="3" t="s">
        <v>2</v>
      </c>
      <c r="E2" s="3" t="s">
        <v>3</v>
      </c>
      <c r="F2" s="28"/>
      <c r="G2" s="3" t="s">
        <v>90</v>
      </c>
      <c r="H2" s="2" t="str">
        <f>C2</f>
        <v>Print time</v>
      </c>
      <c r="I2" s="3" t="str">
        <f>D2</f>
        <v>Material consumption
in meter</v>
      </c>
      <c r="J2" s="3" t="str">
        <f>E2</f>
        <v>Material consumption
in grams</v>
      </c>
      <c r="L2" s="3" t="s">
        <v>90</v>
      </c>
      <c r="M2" s="2" t="str">
        <f>H2</f>
        <v>Print time</v>
      </c>
      <c r="N2" s="3" t="str">
        <f>I2</f>
        <v>Material consumption
in meter</v>
      </c>
      <c r="O2" s="3" t="str">
        <f>J2</f>
        <v>Material consumption
in grams</v>
      </c>
      <c r="Q2" s="3" t="s">
        <v>90</v>
      </c>
      <c r="R2" s="2" t="str">
        <f>M2</f>
        <v>Print time</v>
      </c>
      <c r="S2" s="3" t="str">
        <f>N2</f>
        <v>Material consumption
in meter</v>
      </c>
      <c r="T2" s="3" t="str">
        <f>O2</f>
        <v>Material consumption
in grams</v>
      </c>
      <c r="V2" s="3" t="s">
        <v>90</v>
      </c>
      <c r="W2" s="2" t="str">
        <f>R2</f>
        <v>Print time</v>
      </c>
      <c r="X2" s="3" t="str">
        <f>S2</f>
        <v>Material consumption
in meter</v>
      </c>
      <c r="Y2" s="3" t="str">
        <f>T2</f>
        <v>Material consumption
in grams</v>
      </c>
    </row>
    <row r="3" spans="1:25" x14ac:dyDescent="0.3">
      <c r="A3" t="s">
        <v>78</v>
      </c>
      <c r="B3" t="s">
        <v>4</v>
      </c>
      <c r="C3" s="1">
        <f>4+5/60</f>
        <v>4.083333333333333</v>
      </c>
      <c r="D3">
        <v>6.75</v>
      </c>
      <c r="E3">
        <v>20</v>
      </c>
      <c r="G3">
        <v>0</v>
      </c>
      <c r="H3" s="1">
        <f>C3*G3</f>
        <v>0</v>
      </c>
      <c r="I3" s="30">
        <f>D3*G3</f>
        <v>0</v>
      </c>
      <c r="J3">
        <f>E3*G3</f>
        <v>0</v>
      </c>
      <c r="L3">
        <v>0</v>
      </c>
      <c r="M3" s="1">
        <f>C3*L3</f>
        <v>0</v>
      </c>
      <c r="N3" s="30">
        <f>C3*L3</f>
        <v>0</v>
      </c>
      <c r="O3" s="10">
        <f>C3*L3</f>
        <v>0</v>
      </c>
      <c r="Q3">
        <v>0</v>
      </c>
      <c r="R3" s="1">
        <f>C3*Q3</f>
        <v>0</v>
      </c>
      <c r="S3" s="30">
        <f>D3*Q3</f>
        <v>0</v>
      </c>
      <c r="T3" s="10">
        <f>E3*Q3</f>
        <v>0</v>
      </c>
      <c r="V3">
        <v>1</v>
      </c>
      <c r="W3" s="1">
        <f>C3*V3</f>
        <v>4.083333333333333</v>
      </c>
      <c r="X3" s="30">
        <f>D3*V3</f>
        <v>6.75</v>
      </c>
      <c r="Y3" s="10">
        <f>E3*V3</f>
        <v>20</v>
      </c>
    </row>
    <row r="4" spans="1:25" s="25" customFormat="1" x14ac:dyDescent="0.3">
      <c r="B4" s="26" t="s">
        <v>5</v>
      </c>
      <c r="C4" s="27">
        <f>3+35/60</f>
        <v>3.5833333333333335</v>
      </c>
      <c r="D4" s="27">
        <v>5.7</v>
      </c>
      <c r="E4" s="26">
        <v>17</v>
      </c>
      <c r="F4" s="26"/>
      <c r="G4" s="26">
        <v>0</v>
      </c>
      <c r="H4" s="1">
        <f t="shared" ref="H4:H15" si="0">C4*G4</f>
        <v>0</v>
      </c>
      <c r="I4" s="30">
        <f t="shared" ref="I4:I15" si="1">D4*G4</f>
        <v>0</v>
      </c>
      <c r="J4">
        <f t="shared" ref="J4:J15" si="2">E4*G4</f>
        <v>0</v>
      </c>
      <c r="L4" s="26">
        <v>0</v>
      </c>
      <c r="M4" s="1">
        <f t="shared" ref="M4:M15" si="3">C4*L4</f>
        <v>0</v>
      </c>
      <c r="N4" s="30">
        <f t="shared" ref="N4:N15" si="4">C4*L4</f>
        <v>0</v>
      </c>
      <c r="O4" s="10">
        <f t="shared" ref="O4:O15" si="5">C4*L4</f>
        <v>0</v>
      </c>
      <c r="Q4" s="26">
        <v>1</v>
      </c>
      <c r="R4" s="1">
        <f t="shared" ref="R4:R15" si="6">C4*Q4</f>
        <v>3.5833333333333335</v>
      </c>
      <c r="S4" s="30">
        <f t="shared" ref="S4:S15" si="7">D4*Q4</f>
        <v>5.7</v>
      </c>
      <c r="T4" s="10">
        <f t="shared" ref="T4:T15" si="8">E4*Q4</f>
        <v>17</v>
      </c>
      <c r="V4" s="26">
        <v>0</v>
      </c>
      <c r="W4" s="1">
        <f t="shared" ref="W4:W15" si="9">C4*V4</f>
        <v>0</v>
      </c>
      <c r="X4" s="30">
        <f t="shared" ref="X4:X15" si="10">D4*V4</f>
        <v>0</v>
      </c>
      <c r="Y4" s="10">
        <f t="shared" ref="Y4:Y15" si="11">E4*V4</f>
        <v>0</v>
      </c>
    </row>
    <row r="5" spans="1:25" s="25" customFormat="1" x14ac:dyDescent="0.3">
      <c r="B5" s="26" t="s">
        <v>77</v>
      </c>
      <c r="C5" s="27">
        <f>2+34/60</f>
        <v>2.5666666666666664</v>
      </c>
      <c r="D5" s="27">
        <v>3.85</v>
      </c>
      <c r="E5" s="26">
        <v>17</v>
      </c>
      <c r="F5" s="26"/>
      <c r="G5" s="26">
        <v>0</v>
      </c>
      <c r="H5" s="1">
        <f t="shared" si="0"/>
        <v>0</v>
      </c>
      <c r="I5" s="30">
        <f t="shared" si="1"/>
        <v>0</v>
      </c>
      <c r="J5">
        <f t="shared" si="2"/>
        <v>0</v>
      </c>
      <c r="L5" s="26">
        <v>1</v>
      </c>
      <c r="M5" s="1">
        <f t="shared" si="3"/>
        <v>2.5666666666666664</v>
      </c>
      <c r="N5" s="30">
        <f t="shared" si="4"/>
        <v>2.5666666666666664</v>
      </c>
      <c r="O5" s="10">
        <f t="shared" si="5"/>
        <v>2.5666666666666664</v>
      </c>
      <c r="Q5" s="26">
        <v>0</v>
      </c>
      <c r="R5" s="1">
        <f t="shared" si="6"/>
        <v>0</v>
      </c>
      <c r="S5" s="30">
        <f t="shared" si="7"/>
        <v>0</v>
      </c>
      <c r="T5" s="10">
        <f t="shared" si="8"/>
        <v>0</v>
      </c>
      <c r="V5" s="26">
        <v>0</v>
      </c>
      <c r="W5" s="1">
        <f t="shared" si="9"/>
        <v>0</v>
      </c>
      <c r="X5" s="30">
        <f t="shared" si="10"/>
        <v>0</v>
      </c>
      <c r="Y5" s="10">
        <f t="shared" si="11"/>
        <v>0</v>
      </c>
    </row>
    <row r="6" spans="1:25" x14ac:dyDescent="0.3">
      <c r="B6" t="s">
        <v>6</v>
      </c>
      <c r="C6" s="1">
        <f>6+18/60</f>
        <v>6.3</v>
      </c>
      <c r="D6">
        <v>9.8800000000000008</v>
      </c>
      <c r="E6">
        <v>29</v>
      </c>
      <c r="G6">
        <v>1</v>
      </c>
      <c r="H6" s="1">
        <f t="shared" si="0"/>
        <v>6.3</v>
      </c>
      <c r="I6" s="30">
        <f t="shared" si="1"/>
        <v>9.8800000000000008</v>
      </c>
      <c r="J6">
        <f t="shared" si="2"/>
        <v>29</v>
      </c>
      <c r="L6">
        <v>0</v>
      </c>
      <c r="M6" s="1">
        <f t="shared" si="3"/>
        <v>0</v>
      </c>
      <c r="N6" s="30">
        <f t="shared" si="4"/>
        <v>0</v>
      </c>
      <c r="O6" s="10">
        <f t="shared" si="5"/>
        <v>0</v>
      </c>
      <c r="Q6">
        <v>0</v>
      </c>
      <c r="R6" s="1">
        <f t="shared" si="6"/>
        <v>0</v>
      </c>
      <c r="S6" s="30">
        <f t="shared" si="7"/>
        <v>0</v>
      </c>
      <c r="T6" s="10">
        <f t="shared" si="8"/>
        <v>0</v>
      </c>
      <c r="V6">
        <v>0</v>
      </c>
      <c r="W6" s="1">
        <f t="shared" si="9"/>
        <v>0</v>
      </c>
      <c r="X6" s="30">
        <f t="shared" si="10"/>
        <v>0</v>
      </c>
      <c r="Y6" s="10">
        <f t="shared" si="11"/>
        <v>0</v>
      </c>
    </row>
    <row r="7" spans="1:25" x14ac:dyDescent="0.3">
      <c r="A7" t="s">
        <v>80</v>
      </c>
      <c r="B7" t="s">
        <v>7</v>
      </c>
      <c r="C7" s="1">
        <f>(2+31/60)</f>
        <v>2.5166666666666666</v>
      </c>
      <c r="D7" s="1">
        <f>4</f>
        <v>4</v>
      </c>
      <c r="E7">
        <f>12</f>
        <v>12</v>
      </c>
      <c r="G7">
        <v>4</v>
      </c>
      <c r="H7" s="1">
        <f t="shared" si="0"/>
        <v>10.066666666666666</v>
      </c>
      <c r="I7" s="30">
        <f t="shared" si="1"/>
        <v>16</v>
      </c>
      <c r="J7">
        <f t="shared" si="2"/>
        <v>48</v>
      </c>
      <c r="L7">
        <v>3</v>
      </c>
      <c r="M7" s="1">
        <f t="shared" si="3"/>
        <v>7.55</v>
      </c>
      <c r="N7" s="30">
        <f t="shared" si="4"/>
        <v>7.55</v>
      </c>
      <c r="O7" s="10">
        <f t="shared" si="5"/>
        <v>7.55</v>
      </c>
      <c r="Q7">
        <v>2</v>
      </c>
      <c r="R7" s="1">
        <f t="shared" si="6"/>
        <v>5.0333333333333332</v>
      </c>
      <c r="S7" s="30">
        <f t="shared" si="7"/>
        <v>8</v>
      </c>
      <c r="T7" s="10">
        <f t="shared" si="8"/>
        <v>24</v>
      </c>
      <c r="V7">
        <v>1</v>
      </c>
      <c r="W7" s="1">
        <f t="shared" si="9"/>
        <v>2.5166666666666666</v>
      </c>
      <c r="X7" s="30">
        <f t="shared" si="10"/>
        <v>4</v>
      </c>
      <c r="Y7" s="10">
        <f t="shared" si="11"/>
        <v>12</v>
      </c>
    </row>
    <row r="8" spans="1:25" x14ac:dyDescent="0.3">
      <c r="A8" t="s">
        <v>81</v>
      </c>
      <c r="B8" t="s">
        <v>8</v>
      </c>
      <c r="C8" s="1">
        <f>(5+1/60)</f>
        <v>5.0166666666666666</v>
      </c>
      <c r="D8">
        <f>7.41</f>
        <v>7.41</v>
      </c>
      <c r="E8">
        <f>22</f>
        <v>22</v>
      </c>
      <c r="G8">
        <v>4</v>
      </c>
      <c r="H8" s="1">
        <f t="shared" si="0"/>
        <v>20.066666666666666</v>
      </c>
      <c r="I8" s="30">
        <f t="shared" si="1"/>
        <v>29.64</v>
      </c>
      <c r="J8">
        <f t="shared" si="2"/>
        <v>88</v>
      </c>
      <c r="L8">
        <v>3</v>
      </c>
      <c r="M8" s="1">
        <f t="shared" si="3"/>
        <v>15.05</v>
      </c>
      <c r="N8" s="30">
        <f t="shared" si="4"/>
        <v>15.05</v>
      </c>
      <c r="O8" s="10">
        <f t="shared" si="5"/>
        <v>15.05</v>
      </c>
      <c r="Q8">
        <v>2</v>
      </c>
      <c r="R8" s="1">
        <f t="shared" si="6"/>
        <v>10.033333333333333</v>
      </c>
      <c r="S8" s="30">
        <f t="shared" si="7"/>
        <v>14.82</v>
      </c>
      <c r="T8" s="10">
        <f t="shared" si="8"/>
        <v>44</v>
      </c>
      <c r="V8">
        <v>1</v>
      </c>
      <c r="W8" s="1">
        <f t="shared" si="9"/>
        <v>5.0166666666666666</v>
      </c>
      <c r="X8" s="30">
        <f t="shared" si="10"/>
        <v>7.41</v>
      </c>
      <c r="Y8" s="10">
        <f t="shared" si="11"/>
        <v>22</v>
      </c>
    </row>
    <row r="9" spans="1:25" x14ac:dyDescent="0.3">
      <c r="A9" t="s">
        <v>82</v>
      </c>
      <c r="B9" t="s">
        <v>9</v>
      </c>
      <c r="C9" s="1">
        <f>3+48/60</f>
        <v>3.8</v>
      </c>
      <c r="D9" s="1">
        <v>5.66</v>
      </c>
      <c r="E9">
        <v>17</v>
      </c>
      <c r="G9">
        <v>1</v>
      </c>
      <c r="H9" s="1">
        <f t="shared" si="0"/>
        <v>3.8</v>
      </c>
      <c r="I9" s="30">
        <f t="shared" si="1"/>
        <v>5.66</v>
      </c>
      <c r="J9">
        <f t="shared" si="2"/>
        <v>17</v>
      </c>
      <c r="L9">
        <v>1</v>
      </c>
      <c r="M9" s="1">
        <f t="shared" si="3"/>
        <v>3.8</v>
      </c>
      <c r="N9" s="30">
        <f t="shared" si="4"/>
        <v>3.8</v>
      </c>
      <c r="O9" s="10">
        <f t="shared" si="5"/>
        <v>3.8</v>
      </c>
      <c r="Q9">
        <v>1</v>
      </c>
      <c r="R9" s="1">
        <f t="shared" si="6"/>
        <v>3.8</v>
      </c>
      <c r="S9" s="30">
        <f t="shared" si="7"/>
        <v>5.66</v>
      </c>
      <c r="T9" s="10">
        <f t="shared" si="8"/>
        <v>17</v>
      </c>
      <c r="V9">
        <v>1</v>
      </c>
      <c r="W9" s="1">
        <f t="shared" si="9"/>
        <v>3.8</v>
      </c>
      <c r="X9" s="30">
        <f t="shared" si="10"/>
        <v>5.66</v>
      </c>
      <c r="Y9" s="10">
        <f t="shared" si="11"/>
        <v>17</v>
      </c>
    </row>
    <row r="10" spans="1:25" x14ac:dyDescent="0.3">
      <c r="A10" t="s">
        <v>83</v>
      </c>
      <c r="B10" t="s">
        <v>10</v>
      </c>
      <c r="C10" s="1">
        <f>1+16/60</f>
        <v>1.2666666666666666</v>
      </c>
      <c r="D10">
        <v>1.93</v>
      </c>
      <c r="E10">
        <v>6</v>
      </c>
      <c r="G10">
        <v>1</v>
      </c>
      <c r="H10" s="1">
        <f t="shared" si="0"/>
        <v>1.2666666666666666</v>
      </c>
      <c r="I10" s="30">
        <f t="shared" si="1"/>
        <v>1.93</v>
      </c>
      <c r="J10">
        <f t="shared" si="2"/>
        <v>6</v>
      </c>
      <c r="L10">
        <v>1</v>
      </c>
      <c r="M10" s="1">
        <f t="shared" si="3"/>
        <v>1.2666666666666666</v>
      </c>
      <c r="N10" s="30">
        <f t="shared" si="4"/>
        <v>1.2666666666666666</v>
      </c>
      <c r="O10" s="10">
        <f t="shared" si="5"/>
        <v>1.2666666666666666</v>
      </c>
      <c r="Q10">
        <v>1</v>
      </c>
      <c r="R10" s="1">
        <f t="shared" si="6"/>
        <v>1.2666666666666666</v>
      </c>
      <c r="S10" s="30">
        <f t="shared" si="7"/>
        <v>1.93</v>
      </c>
      <c r="T10" s="10">
        <f t="shared" si="8"/>
        <v>6</v>
      </c>
      <c r="V10">
        <v>1</v>
      </c>
      <c r="W10" s="1">
        <f t="shared" si="9"/>
        <v>1.2666666666666666</v>
      </c>
      <c r="X10" s="30">
        <f t="shared" si="10"/>
        <v>1.93</v>
      </c>
      <c r="Y10" s="10">
        <f t="shared" si="11"/>
        <v>6</v>
      </c>
    </row>
    <row r="11" spans="1:25" x14ac:dyDescent="0.3">
      <c r="A11" t="s">
        <v>84</v>
      </c>
      <c r="B11" t="s">
        <v>11</v>
      </c>
      <c r="C11" s="1">
        <f>1+51/60</f>
        <v>1.85</v>
      </c>
      <c r="D11" s="1">
        <v>3</v>
      </c>
      <c r="E11">
        <v>9</v>
      </c>
      <c r="G11">
        <v>1</v>
      </c>
      <c r="H11" s="1">
        <f t="shared" si="0"/>
        <v>1.85</v>
      </c>
      <c r="I11" s="30">
        <f t="shared" si="1"/>
        <v>3</v>
      </c>
      <c r="J11">
        <f t="shared" si="2"/>
        <v>9</v>
      </c>
      <c r="L11">
        <v>1</v>
      </c>
      <c r="M11" s="1">
        <f t="shared" si="3"/>
        <v>1.85</v>
      </c>
      <c r="N11" s="30">
        <f t="shared" si="4"/>
        <v>1.85</v>
      </c>
      <c r="O11" s="10">
        <f t="shared" si="5"/>
        <v>1.85</v>
      </c>
      <c r="Q11">
        <v>1</v>
      </c>
      <c r="R11" s="1">
        <f t="shared" si="6"/>
        <v>1.85</v>
      </c>
      <c r="S11" s="30">
        <f t="shared" si="7"/>
        <v>3</v>
      </c>
      <c r="T11" s="10">
        <f t="shared" si="8"/>
        <v>9</v>
      </c>
      <c r="V11">
        <v>1</v>
      </c>
      <c r="W11" s="1">
        <f t="shared" si="9"/>
        <v>1.85</v>
      </c>
      <c r="X11" s="30">
        <f t="shared" si="10"/>
        <v>3</v>
      </c>
      <c r="Y11" s="10">
        <f t="shared" si="11"/>
        <v>9</v>
      </c>
    </row>
    <row r="12" spans="1:25" x14ac:dyDescent="0.3">
      <c r="A12" t="s">
        <v>85</v>
      </c>
      <c r="B12" t="s">
        <v>12</v>
      </c>
      <c r="C12" s="1">
        <f>2+5/60</f>
        <v>2.0833333333333335</v>
      </c>
      <c r="D12">
        <v>3.02</v>
      </c>
      <c r="E12">
        <v>9</v>
      </c>
      <c r="G12">
        <v>1</v>
      </c>
      <c r="H12" s="1">
        <f t="shared" si="0"/>
        <v>2.0833333333333335</v>
      </c>
      <c r="I12" s="30">
        <f t="shared" si="1"/>
        <v>3.02</v>
      </c>
      <c r="J12">
        <f t="shared" si="2"/>
        <v>9</v>
      </c>
      <c r="L12">
        <v>1</v>
      </c>
      <c r="M12" s="1">
        <f t="shared" si="3"/>
        <v>2.0833333333333335</v>
      </c>
      <c r="N12" s="30">
        <f t="shared" si="4"/>
        <v>2.0833333333333335</v>
      </c>
      <c r="O12" s="10">
        <f t="shared" si="5"/>
        <v>2.0833333333333335</v>
      </c>
      <c r="Q12">
        <v>1</v>
      </c>
      <c r="R12" s="1">
        <f t="shared" si="6"/>
        <v>2.0833333333333335</v>
      </c>
      <c r="S12" s="30">
        <f t="shared" si="7"/>
        <v>3.02</v>
      </c>
      <c r="T12" s="10">
        <f t="shared" si="8"/>
        <v>9</v>
      </c>
      <c r="V12">
        <v>1</v>
      </c>
      <c r="W12" s="1">
        <f t="shared" si="9"/>
        <v>2.0833333333333335</v>
      </c>
      <c r="X12" s="30">
        <f t="shared" si="10"/>
        <v>3.02</v>
      </c>
      <c r="Y12" s="10">
        <f t="shared" si="11"/>
        <v>9</v>
      </c>
    </row>
    <row r="13" spans="1:25" x14ac:dyDescent="0.3">
      <c r="A13" t="s">
        <v>86</v>
      </c>
      <c r="B13" t="s">
        <v>76</v>
      </c>
      <c r="C13" s="1">
        <f>1+47/60</f>
        <v>1.7833333333333332</v>
      </c>
      <c r="D13" s="1">
        <v>2.9</v>
      </c>
      <c r="E13">
        <v>9</v>
      </c>
      <c r="G13">
        <v>1</v>
      </c>
      <c r="H13" s="1">
        <f t="shared" si="0"/>
        <v>1.7833333333333332</v>
      </c>
      <c r="I13" s="30">
        <f t="shared" si="1"/>
        <v>2.9</v>
      </c>
      <c r="J13">
        <f t="shared" si="2"/>
        <v>9</v>
      </c>
      <c r="L13">
        <v>1</v>
      </c>
      <c r="M13" s="1">
        <f t="shared" si="3"/>
        <v>1.7833333333333332</v>
      </c>
      <c r="N13" s="30">
        <f t="shared" si="4"/>
        <v>1.7833333333333332</v>
      </c>
      <c r="O13" s="10">
        <f t="shared" si="5"/>
        <v>1.7833333333333332</v>
      </c>
      <c r="Q13">
        <v>1</v>
      </c>
      <c r="R13" s="1">
        <f t="shared" si="6"/>
        <v>1.7833333333333332</v>
      </c>
      <c r="S13" s="30">
        <f t="shared" si="7"/>
        <v>2.9</v>
      </c>
      <c r="T13" s="10">
        <f t="shared" si="8"/>
        <v>9</v>
      </c>
      <c r="V13">
        <v>1</v>
      </c>
      <c r="W13" s="1">
        <f t="shared" si="9"/>
        <v>1.7833333333333332</v>
      </c>
      <c r="X13" s="30">
        <f t="shared" si="10"/>
        <v>2.9</v>
      </c>
      <c r="Y13" s="10">
        <f t="shared" si="11"/>
        <v>9</v>
      </c>
    </row>
    <row r="14" spans="1:25" x14ac:dyDescent="0.3">
      <c r="A14" t="s">
        <v>87</v>
      </c>
      <c r="B14" t="s">
        <v>13</v>
      </c>
      <c r="C14" s="1">
        <f>2+18/60</f>
        <v>2.2999999999999998</v>
      </c>
      <c r="D14">
        <v>3.68</v>
      </c>
      <c r="E14">
        <v>11</v>
      </c>
      <c r="G14">
        <v>1</v>
      </c>
      <c r="H14" s="1">
        <f t="shared" si="0"/>
        <v>2.2999999999999998</v>
      </c>
      <c r="I14" s="30">
        <f t="shared" si="1"/>
        <v>3.68</v>
      </c>
      <c r="J14">
        <f t="shared" si="2"/>
        <v>11</v>
      </c>
      <c r="L14">
        <v>1</v>
      </c>
      <c r="M14" s="1">
        <f t="shared" si="3"/>
        <v>2.2999999999999998</v>
      </c>
      <c r="N14" s="30">
        <f t="shared" si="4"/>
        <v>2.2999999999999998</v>
      </c>
      <c r="O14" s="10">
        <f t="shared" si="5"/>
        <v>2.2999999999999998</v>
      </c>
      <c r="Q14">
        <v>1</v>
      </c>
      <c r="R14" s="1">
        <f t="shared" si="6"/>
        <v>2.2999999999999998</v>
      </c>
      <c r="S14" s="30">
        <f t="shared" si="7"/>
        <v>3.68</v>
      </c>
      <c r="T14" s="10">
        <f t="shared" si="8"/>
        <v>11</v>
      </c>
      <c r="V14">
        <v>1</v>
      </c>
      <c r="W14" s="1">
        <f t="shared" si="9"/>
        <v>2.2999999999999998</v>
      </c>
      <c r="X14" s="30">
        <f t="shared" si="10"/>
        <v>3.68</v>
      </c>
      <c r="Y14" s="10">
        <f t="shared" si="11"/>
        <v>11</v>
      </c>
    </row>
    <row r="15" spans="1:25" x14ac:dyDescent="0.3">
      <c r="A15" t="s">
        <v>88</v>
      </c>
      <c r="B15" t="s">
        <v>14</v>
      </c>
      <c r="C15" s="1">
        <f>4+7/60</f>
        <v>4.1166666666666663</v>
      </c>
      <c r="D15" s="1">
        <v>6.52</v>
      </c>
      <c r="E15">
        <v>19</v>
      </c>
      <c r="G15">
        <v>1</v>
      </c>
      <c r="H15" s="1">
        <f t="shared" si="0"/>
        <v>4.1166666666666663</v>
      </c>
      <c r="I15" s="30">
        <f t="shared" si="1"/>
        <v>6.52</v>
      </c>
      <c r="J15">
        <f t="shared" si="2"/>
        <v>19</v>
      </c>
      <c r="L15">
        <v>1</v>
      </c>
      <c r="M15" s="1">
        <f t="shared" si="3"/>
        <v>4.1166666666666663</v>
      </c>
      <c r="N15" s="30">
        <f t="shared" si="4"/>
        <v>4.1166666666666663</v>
      </c>
      <c r="O15" s="10">
        <f t="shared" si="5"/>
        <v>4.1166666666666663</v>
      </c>
      <c r="Q15">
        <v>1</v>
      </c>
      <c r="R15" s="1">
        <f t="shared" si="6"/>
        <v>4.1166666666666663</v>
      </c>
      <c r="S15" s="30">
        <f t="shared" si="7"/>
        <v>6.52</v>
      </c>
      <c r="T15" s="10">
        <f t="shared" si="8"/>
        <v>19</v>
      </c>
      <c r="V15">
        <v>1</v>
      </c>
      <c r="W15" s="1">
        <f t="shared" si="9"/>
        <v>4.1166666666666663</v>
      </c>
      <c r="X15" s="30">
        <f t="shared" si="10"/>
        <v>6.52</v>
      </c>
      <c r="Y15" s="10">
        <f t="shared" si="11"/>
        <v>19</v>
      </c>
    </row>
    <row r="16" spans="1:25" x14ac:dyDescent="0.3">
      <c r="C16" s="1"/>
      <c r="G16" s="9"/>
      <c r="H16" s="9"/>
      <c r="I16" s="35"/>
      <c r="J16" s="9"/>
      <c r="L16" s="9"/>
      <c r="M16" s="9"/>
      <c r="N16" s="35"/>
      <c r="O16" s="9"/>
      <c r="Q16" s="9"/>
      <c r="R16" s="9"/>
      <c r="S16" s="35"/>
      <c r="T16" s="9"/>
      <c r="V16" s="9"/>
      <c r="W16" s="9"/>
      <c r="X16" s="35"/>
      <c r="Y16" s="9"/>
    </row>
    <row r="17" spans="1:25" ht="15" thickBot="1" x14ac:dyDescent="0.35">
      <c r="A17" s="5"/>
      <c r="B17" s="5"/>
      <c r="C17" s="6"/>
      <c r="D17" s="5"/>
      <c r="E17" s="5"/>
      <c r="G17" s="31"/>
      <c r="H17" s="32">
        <f>SUM(H3:H16)</f>
        <v>53.633333333333333</v>
      </c>
      <c r="I17" s="33">
        <f>SUM(I3:I16)</f>
        <v>82.230000000000018</v>
      </c>
      <c r="J17" s="34">
        <f>SUM(J3:J16)</f>
        <v>245</v>
      </c>
      <c r="L17" s="31"/>
      <c r="M17" s="32">
        <f>SUM(M3:M16)</f>
        <v>42.366666666666667</v>
      </c>
      <c r="N17" s="33">
        <f>SUM(N3:N16)</f>
        <v>42.366666666666667</v>
      </c>
      <c r="O17" s="34">
        <f>SUM(O3:O16)</f>
        <v>42.366666666666667</v>
      </c>
      <c r="Q17" s="31"/>
      <c r="R17" s="32">
        <f>SUM(R3:R16)</f>
        <v>35.849999999999994</v>
      </c>
      <c r="S17" s="33">
        <f>SUM(S3:S16)</f>
        <v>55.230000000000004</v>
      </c>
      <c r="T17" s="34">
        <f>SUM(T3:T16)</f>
        <v>165</v>
      </c>
      <c r="V17" s="31"/>
      <c r="W17" s="32">
        <f>SUM(W3:W16)</f>
        <v>28.816666666666666</v>
      </c>
      <c r="X17" s="33">
        <f>SUM(X3:X16)</f>
        <v>44.870000000000005</v>
      </c>
      <c r="Y17" s="34">
        <f>SUM(Y3:Y16)</f>
        <v>134</v>
      </c>
    </row>
    <row r="18" spans="1:25" ht="15" thickTop="1" x14ac:dyDescent="0.3"/>
  </sheetData>
  <mergeCells count="4">
    <mergeCell ref="H1:J1"/>
    <mergeCell ref="M1:O1"/>
    <mergeCell ref="R1:T1"/>
    <mergeCell ref="W1:Y1"/>
  </mergeCells>
  <phoneticPr fontId="5" type="noConversion"/>
  <pageMargins left="0.7" right="0.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7DCFC631710842B6DB376AAE31917C" ma:contentTypeVersion="18" ma:contentTypeDescription="Ein neues Dokument erstellen." ma:contentTypeScope="" ma:versionID="2a994242a662f9d4992d66a0843f1044">
  <xsd:schema xmlns:xsd="http://www.w3.org/2001/XMLSchema" xmlns:xs="http://www.w3.org/2001/XMLSchema" xmlns:p="http://schemas.microsoft.com/office/2006/metadata/properties" xmlns:ns2="b3a83b75-47c5-471c-8ddc-f8bd47687850" xmlns:ns3="28643707-e834-46e2-857b-de9629aa1346" targetNamespace="http://schemas.microsoft.com/office/2006/metadata/properties" ma:root="true" ma:fieldsID="c0307590108ece7b60af665d4f493012" ns2:_="" ns3:_="">
    <xsd:import namespace="b3a83b75-47c5-471c-8ddc-f8bd47687850"/>
    <xsd:import namespace="28643707-e834-46e2-857b-de9629aa13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83b75-47c5-471c-8ddc-f8bd476878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c6159e26-e387-4955-8c38-302e604e49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43707-e834-46e2-857b-de9629aa134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33566e9-30e5-42ae-a806-124f3e5998ea}" ma:internalName="TaxCatchAll" ma:showField="CatchAllData" ma:web="28643707-e834-46e2-857b-de9629aa13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643707-e834-46e2-857b-de9629aa1346" xsi:nil="true"/>
    <lcf76f155ced4ddcb4097134ff3c332f xmlns="b3a83b75-47c5-471c-8ddc-f8bd476878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AD75D-C036-4CE8-9A72-60A06B2A3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83b75-47c5-471c-8ddc-f8bd47687850"/>
    <ds:schemaRef ds:uri="28643707-e834-46e2-857b-de9629aa13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92E88C-10F3-4722-855F-2DFF6BC329ED}">
  <ds:schemaRefs>
    <ds:schemaRef ds:uri="http://schemas.microsoft.com/office/2006/metadata/properties"/>
    <ds:schemaRef ds:uri="http://schemas.microsoft.com/office/infopath/2007/PartnerControls"/>
    <ds:schemaRef ds:uri="28643707-e834-46e2-857b-de9629aa1346"/>
    <ds:schemaRef ds:uri="b3a83b75-47c5-471c-8ddc-f8bd47687850"/>
  </ds:schemaRefs>
</ds:datastoreItem>
</file>

<file path=customXml/itemProps3.xml><?xml version="1.0" encoding="utf-8"?>
<ds:datastoreItem xmlns:ds="http://schemas.openxmlformats.org/officeDocument/2006/customXml" ds:itemID="{47A6704D-57E4-4866-A04E-AD31E47CE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Sensors</vt:lpstr>
      <vt:lpstr>3D printings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Braun, Reiner</dc:creator>
  <cp:lastModifiedBy>Braun, Reiner</cp:lastModifiedBy>
  <dcterms:created xsi:type="dcterms:W3CDTF">2024-01-05T13:34:14Z</dcterms:created>
  <dcterms:modified xsi:type="dcterms:W3CDTF">2024-09-01T13:13:28Z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0x010100857DCFC631710842B6DB376AAE31917C</vt:lpwstr>
  </property>
  <property fmtid="{D5CDD505-2E9C-101B-9397-08002B2CF9AE}" pid="3" name="MediaServiceImageTags">
    <vt:lpwstr/>
  </property>
</Properties>
</file>